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195" windowHeight="1620" activeTab="0"/>
  </bookViews>
  <sheets>
    <sheet name="Consol BS" sheetId="1" r:id="rId1"/>
  </sheets>
  <externalReferences>
    <externalReference r:id="rId4"/>
  </externalReferences>
  <definedNames>
    <definedName name="_xlnm.Print_Area" localSheetId="0">'Consol BS'!$A$1:$K$77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<sst xmlns="http://schemas.openxmlformats.org/spreadsheetml/2006/main" count="74" uniqueCount="61">
  <si>
    <t xml:space="preserve"> </t>
  </si>
  <si>
    <t>Directors</t>
  </si>
  <si>
    <t>Tang Hong Cheong</t>
  </si>
  <si>
    <t>Kwek Leng Hai</t>
  </si>
  <si>
    <t>Approved and authorised for issue by the Board of Directors on 3 September 2018</t>
  </si>
  <si>
    <t>TOTAL EQUITY</t>
  </si>
  <si>
    <t>Non-controlling interests</t>
  </si>
  <si>
    <t>Total equity attributable to equity shareholders of the Company</t>
  </si>
  <si>
    <t>Reserves</t>
  </si>
  <si>
    <t>32(c)</t>
  </si>
  <si>
    <t>Share capital</t>
  </si>
  <si>
    <t>CAPITAL AND RESERVES</t>
  </si>
  <si>
    <t>NET ASSETS</t>
  </si>
  <si>
    <t>31</t>
  </si>
  <si>
    <t>Deferred tax liabilities</t>
  </si>
  <si>
    <t>30</t>
  </si>
  <si>
    <t>Provisions and other liabilities</t>
  </si>
  <si>
    <t>Amount due to non-controlling interests</t>
  </si>
  <si>
    <t>29</t>
  </si>
  <si>
    <t>Bank loans and other borrowings</t>
  </si>
  <si>
    <t>NON-CURRENT LIABILITIES</t>
  </si>
  <si>
    <t>TOTAL ASSETS LESS CURRENT LIABILITIES</t>
  </si>
  <si>
    <t>NET CURRENT ASSETS</t>
  </si>
  <si>
    <t>27</t>
  </si>
  <si>
    <t>Liabilities held for sale</t>
  </si>
  <si>
    <t>8(d)</t>
  </si>
  <si>
    <t>Taxation</t>
  </si>
  <si>
    <t>28</t>
  </si>
  <si>
    <t>Trade and other payables</t>
  </si>
  <si>
    <t>CURRENT LIABILITIES</t>
  </si>
  <si>
    <t>Assets held for sale</t>
  </si>
  <si>
    <t>26</t>
  </si>
  <si>
    <t>Cash and short term funds</t>
  </si>
  <si>
    <t>25</t>
  </si>
  <si>
    <t>Trading financial assets</t>
  </si>
  <si>
    <t>24</t>
  </si>
  <si>
    <t>Trade and other receivables</t>
  </si>
  <si>
    <t>23</t>
  </si>
  <si>
    <t>Deposits for land</t>
  </si>
  <si>
    <t>22</t>
  </si>
  <si>
    <t>Properties held for sale</t>
  </si>
  <si>
    <t>21</t>
  </si>
  <si>
    <t>Development properties</t>
  </si>
  <si>
    <t>CURRENT ASSETS</t>
  </si>
  <si>
    <t>Pensions surplus</t>
  </si>
  <si>
    <t xml:space="preserve">Goodwill </t>
  </si>
  <si>
    <t>Intangible assets</t>
  </si>
  <si>
    <t>Deferred tax assets</t>
  </si>
  <si>
    <t>Available-for-sale financial assets</t>
  </si>
  <si>
    <t>Interest in associates and joint ventures</t>
  </si>
  <si>
    <t>14</t>
  </si>
  <si>
    <t>Other property, plant and equipment</t>
  </si>
  <si>
    <t>Investment properties</t>
  </si>
  <si>
    <t>NON-CURRENT ASSETS</t>
  </si>
  <si>
    <t>(Note 1(c))</t>
  </si>
  <si>
    <t>Note</t>
  </si>
  <si>
    <t>HK$'000</t>
  </si>
  <si>
    <t>US$'000</t>
  </si>
  <si>
    <t>AT 30 JUNE 2018</t>
  </si>
  <si>
    <t>CONSOLIDATED STATEMENT OF FINANCIAL POSITION</t>
  </si>
  <si>
    <t>GUOCO GROUP LIMITED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</si>
</sst>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General\);\(\-General\)"/>
    <numFmt numFmtId="165" formatCode="_(* #,##0_);_(* \(#,##0\);_(* &quot;-&quot;??_);_(@_)"/>
    <numFmt numFmtId="166" formatCode="#,##0.00000_);\(#,##0.00000\)"/>
    <numFmt numFmtId="167" formatCode="_(* #,##0.000000_);_(* \(#,##0.000000\);_(* &quot;-&quot;??_);_(@_)"/>
  </numFmts>
  <fonts count="43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rus BT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/>
      <top style="dotted"/>
      <bottom style="thin"/>
    </border>
    <border>
      <left/>
      <right/>
      <top/>
      <bottom style="dotted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164" fontId="18" fillId="0" borderId="0">
      <alignment/>
      <protection/>
    </xf>
    <xf numFmtId="37" fontId="21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19" fillId="0" borderId="0" xfId="56" applyFont="1">
      <alignment/>
      <protection/>
    </xf>
    <xf numFmtId="165" fontId="19" fillId="0" borderId="0" xfId="42" applyNumberFormat="1" applyFont="1" applyAlignment="1">
      <alignment/>
    </xf>
    <xf numFmtId="3" fontId="19" fillId="0" borderId="0" xfId="56" applyNumberFormat="1" applyFont="1">
      <alignment/>
      <protection/>
    </xf>
    <xf numFmtId="165" fontId="19" fillId="0" borderId="0" xfId="42" applyNumberFormat="1" applyFont="1" applyAlignment="1" applyProtection="1">
      <alignment/>
      <protection/>
    </xf>
    <xf numFmtId="3" fontId="19" fillId="0" borderId="0" xfId="56" applyNumberFormat="1" applyFont="1" applyProtection="1">
      <alignment/>
      <protection/>
    </xf>
    <xf numFmtId="164" fontId="19" fillId="0" borderId="0" xfId="56" applyFont="1" applyProtection="1">
      <alignment/>
      <protection/>
    </xf>
    <xf numFmtId="37" fontId="19" fillId="0" borderId="0" xfId="57" applyFont="1">
      <alignment/>
      <protection/>
    </xf>
    <xf numFmtId="165" fontId="19" fillId="0" borderId="0" xfId="42" applyNumberFormat="1" applyFont="1" applyAlignment="1" applyProtection="1">
      <alignment horizontal="center"/>
      <protection/>
    </xf>
    <xf numFmtId="3" fontId="19" fillId="0" borderId="0" xfId="57" applyNumberFormat="1" applyFont="1" applyProtection="1">
      <alignment/>
      <protection/>
    </xf>
    <xf numFmtId="37" fontId="19" fillId="0" borderId="0" xfId="57" applyFont="1" applyProtection="1">
      <alignment/>
      <protection/>
    </xf>
    <xf numFmtId="0" fontId="19" fillId="0" borderId="0" xfId="0" applyFont="1" applyAlignment="1">
      <alignment vertical="center"/>
    </xf>
    <xf numFmtId="43" fontId="19" fillId="0" borderId="0" xfId="42" applyFont="1" applyAlignment="1">
      <alignment/>
    </xf>
    <xf numFmtId="165" fontId="19" fillId="0" borderId="0" xfId="42" applyNumberFormat="1" applyFont="1" applyAlignment="1">
      <alignment vertical="center"/>
    </xf>
    <xf numFmtId="165" fontId="19" fillId="0" borderId="0" xfId="42" applyNumberFormat="1" applyFont="1" applyAlignment="1" applyProtection="1">
      <alignment vertical="center"/>
      <protection/>
    </xf>
    <xf numFmtId="165" fontId="19" fillId="0" borderId="0" xfId="42" applyNumberFormat="1" applyFont="1" applyAlignment="1" applyProtection="1">
      <alignment horizontal="center" vertical="center"/>
      <protection/>
    </xf>
    <xf numFmtId="3" fontId="19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165" fontId="19" fillId="0" borderId="0" xfId="42" applyNumberFormat="1" applyFont="1" applyFill="1" applyAlignment="1" applyProtection="1">
      <alignment/>
      <protection/>
    </xf>
    <xf numFmtId="165" fontId="19" fillId="0" borderId="0" xfId="42" applyNumberFormat="1" applyFont="1" applyBorder="1" applyAlignment="1" applyProtection="1">
      <alignment/>
      <protection/>
    </xf>
    <xf numFmtId="165" fontId="19" fillId="0" borderId="0" xfId="42" applyNumberFormat="1" applyFont="1" applyFill="1" applyBorder="1" applyAlignment="1" applyProtection="1">
      <alignment/>
      <protection/>
    </xf>
    <xf numFmtId="41" fontId="19" fillId="0" borderId="0" xfId="42" applyNumberFormat="1" applyFont="1" applyAlignment="1">
      <alignment/>
    </xf>
    <xf numFmtId="165" fontId="42" fillId="0" borderId="0" xfId="42" applyNumberFormat="1" applyFont="1" applyFill="1" applyAlignment="1">
      <alignment/>
    </xf>
    <xf numFmtId="49" fontId="19" fillId="0" borderId="0" xfId="56" applyNumberFormat="1" applyFont="1" applyAlignment="1">
      <alignment horizontal="center"/>
      <protection/>
    </xf>
    <xf numFmtId="41" fontId="19" fillId="0" borderId="0" xfId="42" applyNumberFormat="1" applyFont="1" applyBorder="1" applyAlignment="1">
      <alignment/>
    </xf>
    <xf numFmtId="165" fontId="19" fillId="0" borderId="10" xfId="42" applyNumberFormat="1" applyFont="1" applyBorder="1" applyAlignment="1">
      <alignment/>
    </xf>
    <xf numFmtId="165" fontId="19" fillId="0" borderId="10" xfId="42" applyNumberFormat="1" applyFont="1" applyFill="1" applyBorder="1" applyAlignment="1">
      <alignment/>
    </xf>
    <xf numFmtId="165" fontId="19" fillId="0" borderId="0" xfId="42" applyNumberFormat="1" applyFont="1" applyFill="1" applyAlignment="1">
      <alignment/>
    </xf>
    <xf numFmtId="165" fontId="42" fillId="0" borderId="10" xfId="42" applyNumberFormat="1" applyFont="1" applyFill="1" applyBorder="1" applyAlignment="1">
      <alignment/>
    </xf>
    <xf numFmtId="165" fontId="19" fillId="0" borderId="11" xfId="42" applyNumberFormat="1" applyFont="1" applyBorder="1" applyAlignment="1">
      <alignment/>
    </xf>
    <xf numFmtId="165" fontId="19" fillId="0" borderId="11" xfId="42" applyNumberFormat="1" applyFont="1" applyFill="1" applyBorder="1" applyAlignment="1">
      <alignment/>
    </xf>
    <xf numFmtId="165" fontId="42" fillId="0" borderId="11" xfId="42" applyNumberFormat="1" applyFont="1" applyFill="1" applyBorder="1" applyAlignment="1">
      <alignment/>
    </xf>
    <xf numFmtId="3" fontId="19" fillId="0" borderId="0" xfId="56" applyNumberFormat="1" applyFont="1" applyAlignment="1" applyProtection="1">
      <alignment horizontal="center"/>
      <protection/>
    </xf>
    <xf numFmtId="164" fontId="19" fillId="0" borderId="0" xfId="56" applyFont="1" applyBorder="1">
      <alignment/>
      <protection/>
    </xf>
    <xf numFmtId="41" fontId="19" fillId="0" borderId="0" xfId="42" applyNumberFormat="1" applyFont="1" applyBorder="1" applyAlignment="1" applyProtection="1">
      <alignment/>
      <protection/>
    </xf>
    <xf numFmtId="165" fontId="42" fillId="0" borderId="0" xfId="42" applyNumberFormat="1" applyFont="1" applyFill="1" applyBorder="1" applyAlignment="1" applyProtection="1">
      <alignment/>
      <protection/>
    </xf>
    <xf numFmtId="3" fontId="19" fillId="0" borderId="0" xfId="56" applyNumberFormat="1" applyFont="1" applyBorder="1" applyProtection="1">
      <alignment/>
      <protection/>
    </xf>
    <xf numFmtId="164" fontId="19" fillId="0" borderId="0" xfId="56" applyFont="1" applyBorder="1" applyProtection="1">
      <alignment/>
      <protection/>
    </xf>
    <xf numFmtId="165" fontId="19" fillId="0" borderId="12" xfId="42" applyNumberFormat="1" applyFont="1" applyBorder="1" applyAlignment="1" applyProtection="1">
      <alignment/>
      <protection/>
    </xf>
    <xf numFmtId="165" fontId="19" fillId="0" borderId="12" xfId="42" applyNumberFormat="1" applyFont="1" applyFill="1" applyBorder="1" applyAlignment="1" applyProtection="1">
      <alignment/>
      <protection/>
    </xf>
    <xf numFmtId="165" fontId="42" fillId="0" borderId="12" xfId="42" applyNumberFormat="1" applyFont="1" applyFill="1" applyBorder="1" applyAlignment="1" applyProtection="1">
      <alignment/>
      <protection/>
    </xf>
    <xf numFmtId="41" fontId="19" fillId="0" borderId="0" xfId="42" applyNumberFormat="1" applyFont="1" applyAlignment="1" applyProtection="1">
      <alignment/>
      <protection/>
    </xf>
    <xf numFmtId="165" fontId="42" fillId="0" borderId="0" xfId="42" applyNumberFormat="1" applyFont="1" applyAlignment="1" applyProtection="1">
      <alignment/>
      <protection/>
    </xf>
    <xf numFmtId="165" fontId="42" fillId="0" borderId="0" xfId="42" applyNumberFormat="1" applyFont="1" applyFill="1" applyAlignment="1" applyProtection="1">
      <alignment/>
      <protection/>
    </xf>
    <xf numFmtId="3" fontId="19" fillId="0" borderId="0" xfId="56" applyNumberFormat="1" applyFont="1" applyAlignment="1" applyProtection="1" quotePrefix="1">
      <alignment horizontal="center"/>
      <protection/>
    </xf>
    <xf numFmtId="165" fontId="19" fillId="0" borderId="0" xfId="42" applyNumberFormat="1" applyFont="1" applyBorder="1" applyAlignment="1">
      <alignment/>
    </xf>
    <xf numFmtId="165" fontId="19" fillId="0" borderId="0" xfId="42" applyNumberFormat="1" applyFont="1" applyFill="1" applyBorder="1" applyAlignment="1">
      <alignment/>
    </xf>
    <xf numFmtId="165" fontId="19" fillId="0" borderId="13" xfId="42" applyNumberFormat="1" applyFont="1" applyBorder="1" applyAlignment="1">
      <alignment/>
    </xf>
    <xf numFmtId="165" fontId="19" fillId="0" borderId="13" xfId="42" applyNumberFormat="1" applyFont="1" applyFill="1" applyBorder="1" applyAlignment="1">
      <alignment/>
    </xf>
    <xf numFmtId="165" fontId="19" fillId="0" borderId="14" xfId="42" applyNumberFormat="1" applyFont="1" applyBorder="1" applyAlignment="1">
      <alignment/>
    </xf>
    <xf numFmtId="165" fontId="19" fillId="0" borderId="14" xfId="42" applyNumberFormat="1" applyFont="1" applyFill="1" applyBorder="1" applyAlignment="1">
      <alignment/>
    </xf>
    <xf numFmtId="165" fontId="19" fillId="0" borderId="15" xfId="42" applyNumberFormat="1" applyFont="1" applyBorder="1" applyAlignment="1" applyProtection="1">
      <alignment/>
      <protection/>
    </xf>
    <xf numFmtId="165" fontId="19" fillId="0" borderId="15" xfId="42" applyNumberFormat="1" applyFont="1" applyFill="1" applyBorder="1" applyAlignment="1" applyProtection="1">
      <alignment/>
      <protection/>
    </xf>
    <xf numFmtId="165" fontId="19" fillId="0" borderId="15" xfId="42" applyNumberFormat="1" applyFont="1" applyFill="1" applyBorder="1" applyAlignment="1">
      <alignment/>
    </xf>
    <xf numFmtId="164" fontId="19" fillId="0" borderId="0" xfId="56" applyFont="1" applyAlignment="1" applyProtection="1">
      <alignment wrapText="1"/>
      <protection/>
    </xf>
    <xf numFmtId="165" fontId="19" fillId="0" borderId="0" xfId="42" applyNumberFormat="1" applyFont="1" applyFill="1" applyAlignment="1">
      <alignment horizontal="right"/>
    </xf>
    <xf numFmtId="164" fontId="19" fillId="0" borderId="0" xfId="56" applyFont="1" applyAlignment="1" applyProtection="1" quotePrefix="1">
      <alignment horizontal="center"/>
      <protection/>
    </xf>
    <xf numFmtId="49" fontId="19" fillId="0" borderId="0" xfId="56" applyNumberFormat="1" applyFont="1">
      <alignment/>
      <protection/>
    </xf>
    <xf numFmtId="164" fontId="19" fillId="0" borderId="0" xfId="56" applyFont="1" applyAlignment="1" applyProtection="1">
      <alignment horizontal="left"/>
      <protection/>
    </xf>
    <xf numFmtId="164" fontId="19" fillId="0" borderId="0" xfId="56" applyFont="1" applyFill="1">
      <alignment/>
      <protection/>
    </xf>
    <xf numFmtId="43" fontId="19" fillId="0" borderId="0" xfId="42" applyFont="1" applyFill="1" applyAlignment="1">
      <alignment/>
    </xf>
    <xf numFmtId="41" fontId="19" fillId="0" borderId="0" xfId="42" applyNumberFormat="1" applyFont="1" applyFill="1" applyBorder="1" applyAlignment="1" applyProtection="1">
      <alignment/>
      <protection/>
    </xf>
    <xf numFmtId="165" fontId="19" fillId="0" borderId="11" xfId="42" applyNumberFormat="1" applyFont="1" applyFill="1" applyBorder="1" applyAlignment="1" applyProtection="1">
      <alignment/>
      <protection/>
    </xf>
    <xf numFmtId="49" fontId="19" fillId="0" borderId="0" xfId="56" applyNumberFormat="1" applyFont="1" applyFill="1" applyAlignment="1">
      <alignment horizontal="center"/>
      <protection/>
    </xf>
    <xf numFmtId="164" fontId="19" fillId="0" borderId="0" xfId="56" applyFont="1" applyFill="1" applyProtection="1">
      <alignment/>
      <protection/>
    </xf>
    <xf numFmtId="165" fontId="19" fillId="0" borderId="11" xfId="42" applyNumberFormat="1" applyFont="1" applyBorder="1" applyAlignment="1" applyProtection="1">
      <alignment/>
      <protection/>
    </xf>
    <xf numFmtId="165" fontId="0" fillId="0" borderId="0" xfId="42" applyNumberFormat="1" applyFont="1" applyAlignment="1" applyProtection="1">
      <alignment/>
      <protection/>
    </xf>
    <xf numFmtId="165" fontId="0" fillId="0" borderId="0" xfId="42" applyNumberFormat="1" applyFont="1" applyFill="1" applyAlignment="1" applyProtection="1">
      <alignment/>
      <protection/>
    </xf>
    <xf numFmtId="165" fontId="19" fillId="33" borderId="0" xfId="42" applyNumberFormat="1" applyFont="1" applyFill="1" applyAlignment="1">
      <alignment/>
    </xf>
    <xf numFmtId="164" fontId="19" fillId="33" borderId="0" xfId="56" applyFont="1" applyFill="1">
      <alignment/>
      <protection/>
    </xf>
    <xf numFmtId="165" fontId="19" fillId="33" borderId="14" xfId="42" applyNumberFormat="1" applyFont="1" applyFill="1" applyBorder="1" applyAlignment="1" applyProtection="1">
      <alignment/>
      <protection/>
    </xf>
    <xf numFmtId="165" fontId="19" fillId="33" borderId="0" xfId="42" applyNumberFormat="1" applyFont="1" applyFill="1" applyAlignment="1" applyProtection="1">
      <alignment/>
      <protection/>
    </xf>
    <xf numFmtId="165" fontId="19" fillId="0" borderId="14" xfId="42" applyNumberFormat="1" applyFont="1" applyFill="1" applyBorder="1" applyAlignment="1" applyProtection="1">
      <alignment/>
      <protection/>
    </xf>
    <xf numFmtId="49" fontId="19" fillId="33" borderId="0" xfId="56" applyNumberFormat="1" applyFont="1" applyFill="1" applyAlignment="1">
      <alignment horizontal="center"/>
      <protection/>
    </xf>
    <xf numFmtId="164" fontId="19" fillId="33" borderId="0" xfId="56" applyFont="1" applyFill="1" applyProtection="1">
      <alignment/>
      <protection/>
    </xf>
    <xf numFmtId="164" fontId="19" fillId="0" borderId="0" xfId="56" applyFont="1" applyFill="1" applyAlignment="1" applyProtection="1">
      <alignment horizontal="left"/>
      <protection/>
    </xf>
    <xf numFmtId="165" fontId="0" fillId="0" borderId="0" xfId="42" applyNumberFormat="1" applyFont="1" applyFill="1" applyBorder="1" applyAlignment="1" applyProtection="1">
      <alignment/>
      <protection/>
    </xf>
    <xf numFmtId="49" fontId="19" fillId="0" borderId="0" xfId="56" applyNumberFormat="1" applyFont="1" applyAlignment="1" applyProtection="1">
      <alignment horizontal="center"/>
      <protection/>
    </xf>
    <xf numFmtId="165" fontId="19" fillId="0" borderId="14" xfId="42" applyNumberFormat="1" applyFont="1" applyBorder="1" applyAlignment="1" applyProtection="1">
      <alignment/>
      <protection/>
    </xf>
    <xf numFmtId="3" fontId="19" fillId="0" borderId="0" xfId="56" applyNumberFormat="1" applyFont="1" applyFill="1" applyAlignment="1" applyProtection="1" quotePrefix="1">
      <alignment horizontal="center"/>
      <protection/>
    </xf>
    <xf numFmtId="164" fontId="19" fillId="0" borderId="0" xfId="56" applyFont="1" applyAlignment="1" applyProtection="1" quotePrefix="1">
      <alignment horizontal="left"/>
      <protection/>
    </xf>
    <xf numFmtId="49" fontId="19" fillId="0" borderId="0" xfId="42" applyNumberFormat="1" applyFont="1" applyAlignment="1" applyProtection="1" quotePrefix="1">
      <alignment horizontal="right"/>
      <protection/>
    </xf>
    <xf numFmtId="49" fontId="19" fillId="0" borderId="0" xfId="42" applyNumberFormat="1" applyFont="1" applyAlignment="1" applyProtection="1">
      <alignment horizontal="right"/>
      <protection/>
    </xf>
    <xf numFmtId="164" fontId="19" fillId="0" borderId="0" xfId="56" applyFont="1" applyAlignment="1" applyProtection="1">
      <alignment horizontal="center"/>
      <protection/>
    </xf>
    <xf numFmtId="164" fontId="23" fillId="0" borderId="0" xfId="56" applyFont="1" applyProtection="1">
      <alignment/>
      <protection/>
    </xf>
    <xf numFmtId="166" fontId="19" fillId="0" borderId="0" xfId="56" applyNumberFormat="1" applyFont="1" applyBorder="1" applyAlignment="1" applyProtection="1">
      <alignment horizontal="left" indent="2"/>
      <protection/>
    </xf>
    <xf numFmtId="15" fontId="19" fillId="0" borderId="0" xfId="56" applyNumberFormat="1" applyFont="1" applyBorder="1" applyProtection="1">
      <alignment/>
      <protection/>
    </xf>
    <xf numFmtId="167" fontId="19" fillId="0" borderId="0" xfId="42" applyNumberFormat="1" applyFont="1" applyFill="1" applyBorder="1" applyAlignment="1" applyProtection="1">
      <alignment horizontal="left" indent="2"/>
      <protection/>
    </xf>
    <xf numFmtId="165" fontId="19" fillId="0" borderId="0" xfId="42" applyNumberFormat="1" applyFont="1" applyAlignment="1" applyProtection="1">
      <alignment horizontal="centerContinuous"/>
      <protection/>
    </xf>
    <xf numFmtId="165" fontId="19" fillId="0" borderId="0" xfId="42" applyNumberFormat="1" applyFont="1" applyAlignment="1" applyProtection="1">
      <alignment horizontal="left"/>
      <protection/>
    </xf>
    <xf numFmtId="165" fontId="23" fillId="0" borderId="0" xfId="42" applyNumberFormat="1" applyFont="1" applyAlignment="1" applyProtection="1">
      <alignment horizontal="left"/>
      <protection/>
    </xf>
    <xf numFmtId="164" fontId="23" fillId="0" borderId="0" xfId="56" applyFont="1" applyAlignment="1" applyProtection="1">
      <alignment horizontal="left"/>
      <protection/>
    </xf>
    <xf numFmtId="164" fontId="24" fillId="0" borderId="0" xfId="56" applyFont="1" applyAlignment="1" applyProtection="1">
      <alignment horizontal="left"/>
      <protection/>
    </xf>
    <xf numFmtId="167" fontId="19" fillId="0" borderId="16" xfId="42" applyNumberFormat="1" applyFont="1" applyFill="1" applyBorder="1" applyAlignment="1" applyProtection="1">
      <alignment horizontal="left" indent="2"/>
      <protection/>
    </xf>
    <xf numFmtId="15" fontId="19" fillId="0" borderId="17" xfId="56" applyNumberFormat="1" applyFont="1" applyBorder="1" applyProtection="1">
      <alignment/>
      <protection/>
    </xf>
    <xf numFmtId="167" fontId="19" fillId="0" borderId="18" xfId="42" applyNumberFormat="1" applyFont="1" applyFill="1" applyBorder="1" applyAlignment="1" applyProtection="1">
      <alignment horizontal="left" indent="2"/>
      <protection/>
    </xf>
    <xf numFmtId="15" fontId="19" fillId="0" borderId="19" xfId="56" applyNumberFormat="1" applyFont="1" applyFill="1" applyBorder="1" applyProtection="1">
      <alignment/>
      <protection/>
    </xf>
    <xf numFmtId="164" fontId="19" fillId="0" borderId="0" xfId="56" applyFont="1" applyAlignment="1">
      <alignment horizontal="left"/>
      <protection/>
    </xf>
    <xf numFmtId="164" fontId="23" fillId="0" borderId="0" xfId="56" applyFont="1" applyAlignment="1" applyProtection="1">
      <alignment horizontal="center"/>
      <protection/>
    </xf>
    <xf numFmtId="164" fontId="23" fillId="0" borderId="0" xfId="56" applyFont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ook2" xfId="56"/>
    <cellStyle name="Normal_GGL_30 Jun 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cscsmm\AppData\Local\Temp\notesA3D3B7\GGL%20ACC%20June%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1"/>
      <sheetName val="2"/>
      <sheetName val="3"/>
      <sheetName val="4"/>
      <sheetName val="5"/>
      <sheetName val="6"/>
      <sheetName val="Consol PL"/>
      <sheetName val="Consol CI"/>
      <sheetName val="Consol Equity 2018"/>
      <sheetName val="Consol Equity 2017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5(2)"/>
      <sheetName val="87"/>
      <sheetName val="88"/>
      <sheetName val="89"/>
      <sheetName val="90"/>
      <sheetName val="91"/>
      <sheetName val="92"/>
      <sheetName val="93"/>
      <sheetName val="94"/>
      <sheetName val="94(2)"/>
      <sheetName val="95"/>
      <sheetName val="96"/>
      <sheetName val="97"/>
      <sheetName val="98"/>
      <sheetName val="99"/>
      <sheetName val="100"/>
      <sheetName val="100 (no use)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Ten Year Summary"/>
      <sheetName val="99x"/>
      <sheetName val="100x"/>
      <sheetName val="101x"/>
      <sheetName val="102x"/>
      <sheetName val="103x"/>
      <sheetName val="104x"/>
      <sheetName val="105x"/>
    </sheetNames>
    <sheetDataSet>
      <sheetData sheetId="7">
        <row r="4">
          <cell r="M4">
            <v>43281</v>
          </cell>
          <cell r="N4">
            <v>7.847</v>
          </cell>
        </row>
        <row r="5">
          <cell r="N5">
            <v>7.8053</v>
          </cell>
        </row>
        <row r="6">
          <cell r="C6" t="str">
            <v>2018</v>
          </cell>
          <cell r="E6" t="str">
            <v>2017</v>
          </cell>
          <cell r="G6" t="str">
            <v>2018</v>
          </cell>
        </row>
      </sheetData>
      <sheetData sheetId="8">
        <row r="63">
          <cell r="A63" t="str">
            <v>The notes on pages [81] to [177] form part of these financial statements.</v>
          </cell>
        </row>
      </sheetData>
      <sheetData sheetId="9">
        <row r="71">
          <cell r="F71">
            <v>164526</v>
          </cell>
        </row>
      </sheetData>
      <sheetData sheetId="10">
        <row r="63">
          <cell r="F63">
            <v>164526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O125"/>
  <sheetViews>
    <sheetView tabSelected="1" zoomScale="85" zoomScaleNormal="85" zoomScalePageLayoutView="0" workbookViewId="0" topLeftCell="A1">
      <selection activeCell="A3" sqref="A3"/>
    </sheetView>
  </sheetViews>
  <sheetFormatPr defaultColWidth="11.25390625" defaultRowHeight="15.75"/>
  <cols>
    <col min="1" max="2" width="3.625" style="1" customWidth="1"/>
    <col min="3" max="3" width="42.625" style="1" customWidth="1"/>
    <col min="4" max="4" width="5.375" style="1" bestFit="1" customWidth="1"/>
    <col min="5" max="5" width="13.625" style="2" customWidth="1"/>
    <col min="6" max="6" width="1.625" style="2" customWidth="1"/>
    <col min="7" max="7" width="13.625" style="2" customWidth="1"/>
    <col min="8" max="8" width="1.625" style="2" customWidth="1"/>
    <col min="9" max="9" width="13.625" style="2" customWidth="1"/>
    <col min="10" max="10" width="1.625" style="2" customWidth="1"/>
    <col min="11" max="11" width="13.625" style="2" customWidth="1"/>
    <col min="12" max="12" width="2.625" style="2" customWidth="1"/>
    <col min="13" max="13" width="18.75390625" style="1" customWidth="1"/>
    <col min="14" max="14" width="14.50390625" style="1" customWidth="1"/>
    <col min="15" max="16384" width="11.25390625" style="1" customWidth="1"/>
  </cols>
  <sheetData>
    <row r="1" spans="1:12" ht="16.5" customHeight="1">
      <c r="A1" s="100" t="s">
        <v>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99"/>
    </row>
    <row r="2" spans="1:15" ht="16.5" customHeight="1">
      <c r="A2" s="92"/>
      <c r="B2" s="92"/>
      <c r="C2" s="92"/>
      <c r="D2" s="92"/>
      <c r="E2" s="91"/>
      <c r="F2" s="91"/>
      <c r="G2" s="91"/>
      <c r="H2" s="98"/>
      <c r="I2" s="91"/>
      <c r="J2" s="90"/>
      <c r="K2" s="90"/>
      <c r="L2" s="89"/>
      <c r="M2" s="97">
        <f>+'[1]Consol PL'!M4</f>
        <v>43281</v>
      </c>
      <c r="N2" s="96">
        <f>+'[1]Consol PL'!N4</f>
        <v>7.847</v>
      </c>
      <c r="O2" s="60"/>
    </row>
    <row r="3" spans="1:14" ht="16.5" customHeight="1">
      <c r="A3" s="92" t="s">
        <v>59</v>
      </c>
      <c r="B3" s="93"/>
      <c r="C3" s="93"/>
      <c r="D3" s="92"/>
      <c r="E3" s="91"/>
      <c r="F3" s="91"/>
      <c r="G3" s="91"/>
      <c r="H3" s="91"/>
      <c r="I3" s="91"/>
      <c r="J3" s="90"/>
      <c r="K3" s="90"/>
      <c r="L3" s="89"/>
      <c r="M3" s="95">
        <v>42916</v>
      </c>
      <c r="N3" s="94">
        <f>+'[1]Consol PL'!N5</f>
        <v>7.8053</v>
      </c>
    </row>
    <row r="4" spans="1:14" ht="16.5" customHeight="1">
      <c r="A4" s="93" t="s">
        <v>58</v>
      </c>
      <c r="B4" s="93"/>
      <c r="C4" s="93"/>
      <c r="D4" s="92"/>
      <c r="E4" s="91"/>
      <c r="F4" s="91"/>
      <c r="G4" s="91"/>
      <c r="H4" s="91"/>
      <c r="I4" s="91"/>
      <c r="J4" s="90"/>
      <c r="K4" s="90"/>
      <c r="L4" s="89"/>
      <c r="M4" s="87"/>
      <c r="N4" s="88"/>
    </row>
    <row r="5" spans="1:12" ht="9.75" customHeight="1">
      <c r="A5" s="6"/>
      <c r="B5" s="6"/>
      <c r="C5" s="6"/>
      <c r="D5" s="6"/>
      <c r="E5" s="4"/>
      <c r="F5" s="4"/>
      <c r="G5" s="4"/>
      <c r="H5" s="4"/>
      <c r="I5" s="4"/>
      <c r="J5" s="4"/>
      <c r="K5" s="4"/>
      <c r="L5" s="4"/>
    </row>
    <row r="6" spans="1:14" ht="16.5" customHeight="1">
      <c r="A6" s="6"/>
      <c r="B6" s="6"/>
      <c r="C6" s="6"/>
      <c r="E6" s="82" t="str">
        <f>+'[1]Consol PL'!C6</f>
        <v>2018</v>
      </c>
      <c r="F6" s="83"/>
      <c r="G6" s="82" t="str">
        <f>+'[1]Consol PL'!E6</f>
        <v>2017</v>
      </c>
      <c r="H6" s="83"/>
      <c r="I6" s="82" t="str">
        <f>+'[1]Consol PL'!G6</f>
        <v>2018</v>
      </c>
      <c r="J6" s="83"/>
      <c r="K6" s="82" t="str">
        <f>G6</f>
        <v>2017</v>
      </c>
      <c r="L6" s="82"/>
      <c r="M6" s="87"/>
      <c r="N6" s="86"/>
    </row>
    <row r="7" spans="1:14" ht="16.5" customHeight="1">
      <c r="A7" s="6"/>
      <c r="B7" s="6"/>
      <c r="C7" s="6"/>
      <c r="D7" s="84"/>
      <c r="E7" s="83" t="s">
        <v>57</v>
      </c>
      <c r="F7" s="83"/>
      <c r="G7" s="83" t="s">
        <v>57</v>
      </c>
      <c r="H7" s="83"/>
      <c r="I7" s="83" t="s">
        <v>56</v>
      </c>
      <c r="J7" s="83"/>
      <c r="K7" s="83" t="s">
        <v>56</v>
      </c>
      <c r="L7" s="83"/>
      <c r="M7" s="34"/>
      <c r="N7" s="34"/>
    </row>
    <row r="8" spans="1:12" ht="16.5" customHeight="1">
      <c r="A8" s="85"/>
      <c r="B8" s="6"/>
      <c r="C8" s="6"/>
      <c r="D8" s="84" t="s">
        <v>55</v>
      </c>
      <c r="E8" s="83"/>
      <c r="F8" s="83"/>
      <c r="G8" s="83"/>
      <c r="H8" s="83"/>
      <c r="I8" s="82" t="s">
        <v>54</v>
      </c>
      <c r="J8" s="83"/>
      <c r="K8" s="82" t="s">
        <v>54</v>
      </c>
      <c r="L8" s="82"/>
    </row>
    <row r="9" spans="1:12" ht="16.5" customHeight="1">
      <c r="A9" s="6" t="s">
        <v>53</v>
      </c>
      <c r="B9" s="6"/>
      <c r="C9" s="6"/>
      <c r="D9" s="6"/>
      <c r="E9" s="8"/>
      <c r="F9" s="8"/>
      <c r="G9" s="8"/>
      <c r="H9" s="8"/>
      <c r="I9" s="8"/>
      <c r="J9" s="8"/>
      <c r="K9" s="8"/>
      <c r="L9" s="8"/>
    </row>
    <row r="10" spans="2:13" ht="16.5" customHeight="1">
      <c r="B10" s="81" t="s">
        <v>52</v>
      </c>
      <c r="C10" s="6"/>
      <c r="D10" s="45" t="s">
        <v>50</v>
      </c>
      <c r="E10" s="19">
        <v>3568977</v>
      </c>
      <c r="F10" s="19"/>
      <c r="G10" s="19">
        <v>2349272</v>
      </c>
      <c r="H10" s="19"/>
      <c r="I10" s="19">
        <f>ROUND(+E10*$N$2,0)</f>
        <v>28005763</v>
      </c>
      <c r="J10" s="4"/>
      <c r="K10" s="4">
        <f>ROUND(+G10*$N$3,)</f>
        <v>18336773</v>
      </c>
      <c r="L10" s="42"/>
      <c r="M10" s="12"/>
    </row>
    <row r="11" spans="2:13" ht="16.5" customHeight="1">
      <c r="B11" s="81" t="s">
        <v>51</v>
      </c>
      <c r="C11" s="6"/>
      <c r="D11" s="45" t="s">
        <v>50</v>
      </c>
      <c r="E11" s="19">
        <v>1694781</v>
      </c>
      <c r="F11" s="19"/>
      <c r="G11" s="19">
        <v>1688361</v>
      </c>
      <c r="H11" s="19"/>
      <c r="I11" s="19">
        <f>ROUND(+E11*$N$2,0)-1</f>
        <v>13298946</v>
      </c>
      <c r="J11" s="4"/>
      <c r="K11" s="4">
        <f>ROUND(+G11*$N$3,)</f>
        <v>13178164</v>
      </c>
      <c r="L11" s="42"/>
      <c r="M11" s="12"/>
    </row>
    <row r="12" spans="2:13" ht="16.5" customHeight="1">
      <c r="B12" s="6" t="s">
        <v>49</v>
      </c>
      <c r="C12" s="6"/>
      <c r="D12" s="45">
        <v>17</v>
      </c>
      <c r="E12" s="19">
        <v>1358479</v>
      </c>
      <c r="F12" s="19"/>
      <c r="G12" s="19">
        <v>1217205</v>
      </c>
      <c r="H12" s="19"/>
      <c r="I12" s="19">
        <f>ROUND(+E12*$N$2,0)</f>
        <v>10659985</v>
      </c>
      <c r="J12" s="4"/>
      <c r="K12" s="4">
        <f>ROUND(+G12*$N$3,)</f>
        <v>9500650</v>
      </c>
      <c r="L12" s="42"/>
      <c r="M12" s="12"/>
    </row>
    <row r="13" spans="2:13" ht="16.5" customHeight="1">
      <c r="B13" s="6" t="s">
        <v>48</v>
      </c>
      <c r="C13" s="6"/>
      <c r="D13" s="45">
        <v>19</v>
      </c>
      <c r="E13" s="21">
        <v>1795393</v>
      </c>
      <c r="F13" s="21"/>
      <c r="G13" s="21">
        <v>1852794</v>
      </c>
      <c r="H13" s="21"/>
      <c r="I13" s="36">
        <f>ROUND(+E13*$N$2,0)</f>
        <v>14088449</v>
      </c>
      <c r="J13" s="20"/>
      <c r="K13" s="4">
        <f>ROUND(+G13*$N$3,)</f>
        <v>14461613</v>
      </c>
      <c r="L13" s="42"/>
      <c r="M13" s="12"/>
    </row>
    <row r="14" spans="2:13" ht="16.5" customHeight="1">
      <c r="B14" s="6" t="s">
        <v>47</v>
      </c>
      <c r="C14" s="6"/>
      <c r="D14" s="45">
        <v>31</v>
      </c>
      <c r="E14" s="21">
        <v>20095</v>
      </c>
      <c r="F14" s="21"/>
      <c r="G14" s="21">
        <v>89937</v>
      </c>
      <c r="H14" s="21"/>
      <c r="I14" s="21">
        <f>ROUND(+E14*$N$2,0)</f>
        <v>157685</v>
      </c>
      <c r="J14" s="20"/>
      <c r="K14" s="4">
        <f>ROUND(+G14*$N$3,)</f>
        <v>701985</v>
      </c>
      <c r="L14" s="42"/>
      <c r="M14" s="12"/>
    </row>
    <row r="15" spans="2:13" ht="16.5" customHeight="1">
      <c r="B15" s="6" t="s">
        <v>46</v>
      </c>
      <c r="C15" s="6"/>
      <c r="D15" s="45">
        <v>15</v>
      </c>
      <c r="E15" s="21">
        <v>981821</v>
      </c>
      <c r="F15" s="21"/>
      <c r="G15" s="21">
        <v>991260</v>
      </c>
      <c r="H15" s="21"/>
      <c r="I15" s="21">
        <f>ROUND(+E15*$N$2,0)</f>
        <v>7704349</v>
      </c>
      <c r="J15" s="20"/>
      <c r="K15" s="4">
        <f>ROUND(+G15*$N$3,)</f>
        <v>7737082</v>
      </c>
      <c r="L15" s="42"/>
      <c r="M15" s="12"/>
    </row>
    <row r="16" spans="2:13" ht="16.5" customHeight="1">
      <c r="B16" s="1" t="s">
        <v>45</v>
      </c>
      <c r="D16" s="45">
        <v>20</v>
      </c>
      <c r="E16" s="47">
        <v>182607</v>
      </c>
      <c r="F16" s="47"/>
      <c r="G16" s="47">
        <v>138196</v>
      </c>
      <c r="H16" s="47"/>
      <c r="I16" s="21">
        <f>ROUND(+E16*$N$2,0)</f>
        <v>1432917</v>
      </c>
      <c r="J16" s="46"/>
      <c r="K16" s="20">
        <f>ROUND(+G16*$N$3,)</f>
        <v>1078661</v>
      </c>
      <c r="L16" s="35"/>
      <c r="M16" s="12"/>
    </row>
    <row r="17" spans="2:13" ht="16.5" customHeight="1">
      <c r="B17" s="1" t="s">
        <v>44</v>
      </c>
      <c r="D17" s="80">
        <v>30</v>
      </c>
      <c r="E17" s="31">
        <v>11382</v>
      </c>
      <c r="F17" s="28"/>
      <c r="G17" s="31">
        <v>586</v>
      </c>
      <c r="H17" s="28"/>
      <c r="I17" s="63">
        <f>ROUND(+E17*$N$2,0)</f>
        <v>89315</v>
      </c>
      <c r="K17" s="66">
        <f>ROUND(+G17*$N$3,)</f>
        <v>4574</v>
      </c>
      <c r="L17" s="35"/>
      <c r="M17" s="12"/>
    </row>
    <row r="18" spans="1:13" ht="9.75" customHeight="1">
      <c r="A18" s="6"/>
      <c r="B18" s="6"/>
      <c r="C18" s="6"/>
      <c r="D18" s="5"/>
      <c r="E18" s="19"/>
      <c r="F18" s="19"/>
      <c r="G18" s="19"/>
      <c r="H18" s="19"/>
      <c r="I18" s="19"/>
      <c r="J18" s="4"/>
      <c r="K18" s="4"/>
      <c r="L18" s="42"/>
      <c r="M18" s="12"/>
    </row>
    <row r="19" spans="1:13" ht="16.5" customHeight="1">
      <c r="A19" s="6"/>
      <c r="B19" s="6"/>
      <c r="C19" s="6"/>
      <c r="D19" s="5"/>
      <c r="E19" s="73">
        <f>SUM(E10:E18)</f>
        <v>9613535</v>
      </c>
      <c r="F19" s="19"/>
      <c r="G19" s="73">
        <f>SUM(G10:G18)</f>
        <v>8327611</v>
      </c>
      <c r="H19" s="19"/>
      <c r="I19" s="73">
        <f>SUM(I10:I18)</f>
        <v>75437409</v>
      </c>
      <c r="J19" s="4"/>
      <c r="K19" s="79">
        <f>ROUND(SUM(K10:K18),0)</f>
        <v>64999502</v>
      </c>
      <c r="L19" s="35"/>
      <c r="M19" s="12"/>
    </row>
    <row r="20" spans="1:13" ht="9.75" customHeight="1">
      <c r="A20" s="6"/>
      <c r="B20" s="6"/>
      <c r="C20" s="6"/>
      <c r="D20" s="5"/>
      <c r="E20" s="19"/>
      <c r="F20" s="19"/>
      <c r="G20" s="19"/>
      <c r="H20" s="19"/>
      <c r="I20" s="19"/>
      <c r="J20" s="4"/>
      <c r="K20" s="4"/>
      <c r="L20" s="42"/>
      <c r="M20" s="12"/>
    </row>
    <row r="21" spans="1:13" ht="16.5" customHeight="1">
      <c r="A21" s="6" t="s">
        <v>43</v>
      </c>
      <c r="C21" s="6"/>
      <c r="D21" s="33"/>
      <c r="E21" s="19"/>
      <c r="F21" s="19"/>
      <c r="G21" s="19"/>
      <c r="H21" s="19"/>
      <c r="I21" s="19"/>
      <c r="J21" s="4"/>
      <c r="K21" s="4"/>
      <c r="L21" s="42"/>
      <c r="M21" s="12"/>
    </row>
    <row r="22" spans="2:13" ht="16.5" customHeight="1">
      <c r="B22" s="59" t="s">
        <v>42</v>
      </c>
      <c r="C22" s="59"/>
      <c r="D22" s="24" t="s">
        <v>41</v>
      </c>
      <c r="E22" s="28">
        <v>1691000</v>
      </c>
      <c r="F22" s="28"/>
      <c r="G22" s="28">
        <v>2298724</v>
      </c>
      <c r="H22" s="28"/>
      <c r="I22" s="44">
        <f>ROUND(+E22*$N$2,0)</f>
        <v>13269277</v>
      </c>
      <c r="K22" s="4">
        <f>ROUND(+G22*$N$3,)</f>
        <v>17942230</v>
      </c>
      <c r="L22" s="42"/>
      <c r="M22" s="12"/>
    </row>
    <row r="23" spans="2:13" ht="16.5" customHeight="1">
      <c r="B23" s="59" t="s">
        <v>40</v>
      </c>
      <c r="C23" s="59"/>
      <c r="D23" s="24" t="s">
        <v>39</v>
      </c>
      <c r="E23" s="56">
        <v>746537</v>
      </c>
      <c r="F23" s="28"/>
      <c r="G23" s="56">
        <v>481428</v>
      </c>
      <c r="H23" s="28"/>
      <c r="I23" s="19">
        <f>ROUND(+E23*$N$2,0)</f>
        <v>5858076</v>
      </c>
      <c r="K23" s="4">
        <f>ROUND(+G23*$N$3,)</f>
        <v>3757690</v>
      </c>
      <c r="L23" s="42"/>
      <c r="M23" s="12"/>
    </row>
    <row r="24" spans="2:13" ht="16.5" customHeight="1">
      <c r="B24" s="59" t="s">
        <v>38</v>
      </c>
      <c r="C24" s="59"/>
      <c r="D24" s="64" t="s">
        <v>37</v>
      </c>
      <c r="E24" s="56">
        <v>0</v>
      </c>
      <c r="F24" s="28"/>
      <c r="G24" s="56">
        <v>339115</v>
      </c>
      <c r="H24" s="28"/>
      <c r="I24" s="19">
        <f>ROUND(+E24*$N$2,0)</f>
        <v>0</v>
      </c>
      <c r="K24" s="4">
        <f>ROUND(+G24*$N$3,)</f>
        <v>2646894</v>
      </c>
      <c r="L24" s="42"/>
      <c r="M24" s="12"/>
    </row>
    <row r="25" spans="2:13" ht="16.5" customHeight="1">
      <c r="B25" s="59" t="s">
        <v>36</v>
      </c>
      <c r="C25" s="59"/>
      <c r="D25" s="78" t="s">
        <v>35</v>
      </c>
      <c r="E25" s="28">
        <v>536911</v>
      </c>
      <c r="F25" s="28"/>
      <c r="G25" s="28">
        <v>316776</v>
      </c>
      <c r="H25" s="28"/>
      <c r="I25" s="44">
        <f>ROUND(+E25*$N$2,0)</f>
        <v>4213141</v>
      </c>
      <c r="K25" s="4">
        <f>ROUND(+G25*$N$3,)</f>
        <v>2472532</v>
      </c>
      <c r="L25" s="42"/>
      <c r="M25" s="12"/>
    </row>
    <row r="26" spans="2:13" ht="16.5" customHeight="1">
      <c r="B26" s="59" t="s">
        <v>34</v>
      </c>
      <c r="C26" s="59"/>
      <c r="D26" s="24" t="s">
        <v>33</v>
      </c>
      <c r="E26" s="47">
        <v>1658769</v>
      </c>
      <c r="F26" s="47"/>
      <c r="G26" s="47">
        <v>1482319</v>
      </c>
      <c r="H26" s="47"/>
      <c r="I26" s="77">
        <f>ROUND(+E26*$N$2,0)</f>
        <v>13016360</v>
      </c>
      <c r="J26" s="46"/>
      <c r="K26" s="20">
        <f>ROUND(+G26*$N$3,)</f>
        <v>11569944</v>
      </c>
      <c r="L26" s="42"/>
      <c r="M26" s="12"/>
    </row>
    <row r="27" spans="2:13" ht="16.5" customHeight="1">
      <c r="B27" s="59" t="s">
        <v>32</v>
      </c>
      <c r="C27" s="59"/>
      <c r="D27" s="24" t="s">
        <v>31</v>
      </c>
      <c r="E27" s="47">
        <v>2530900</v>
      </c>
      <c r="F27" s="47"/>
      <c r="G27" s="47">
        <v>3228627</v>
      </c>
      <c r="H27" s="47"/>
      <c r="I27" s="21">
        <f>ROUND(+E27*$N$2,0)</f>
        <v>19859972</v>
      </c>
      <c r="J27" s="46"/>
      <c r="K27" s="20">
        <f>ROUND(+G27*$N$3,)</f>
        <v>25200402</v>
      </c>
      <c r="L27" s="35"/>
      <c r="M27" s="12"/>
    </row>
    <row r="28" spans="2:13" s="60" customFormat="1" ht="16.5" customHeight="1">
      <c r="B28" s="76" t="s">
        <v>30</v>
      </c>
      <c r="C28" s="76"/>
      <c r="D28" s="64" t="s">
        <v>23</v>
      </c>
      <c r="E28" s="31">
        <v>31653</v>
      </c>
      <c r="F28" s="28"/>
      <c r="G28" s="31">
        <v>8781</v>
      </c>
      <c r="H28" s="28"/>
      <c r="I28" s="63">
        <f>ROUND(+E28*$N$2,0)</f>
        <v>248381</v>
      </c>
      <c r="J28" s="28"/>
      <c r="K28" s="63">
        <f>ROUND(+G28*$N$3,)</f>
        <v>68538</v>
      </c>
      <c r="L28" s="62"/>
      <c r="M28" s="61"/>
    </row>
    <row r="29" spans="2:13" ht="9.75" customHeight="1">
      <c r="B29" s="59"/>
      <c r="C29" s="59"/>
      <c r="D29" s="58"/>
      <c r="E29" s="28"/>
      <c r="F29" s="28"/>
      <c r="G29" s="28"/>
      <c r="H29" s="28"/>
      <c r="I29" s="28"/>
      <c r="L29" s="22"/>
      <c r="M29" s="12"/>
    </row>
    <row r="30" spans="5:13" ht="16.5" customHeight="1">
      <c r="E30" s="51">
        <f>SUM(E22:E29)</f>
        <v>7195770</v>
      </c>
      <c r="F30" s="28"/>
      <c r="G30" s="51">
        <f>SUM(G21:G29)</f>
        <v>8155770</v>
      </c>
      <c r="H30" s="28"/>
      <c r="I30" s="51">
        <f>SUM(I21:I29)</f>
        <v>56465207</v>
      </c>
      <c r="K30" s="50">
        <f>ROUND(SUM(K21:K29),0)</f>
        <v>63658230</v>
      </c>
      <c r="L30" s="25"/>
      <c r="M30" s="12"/>
    </row>
    <row r="31" spans="5:13" ht="9.75" customHeight="1">
      <c r="E31" s="28"/>
      <c r="F31" s="28"/>
      <c r="G31" s="28" t="s">
        <v>0</v>
      </c>
      <c r="H31" s="28"/>
      <c r="I31" s="28"/>
      <c r="L31" s="22"/>
      <c r="M31" s="12"/>
    </row>
    <row r="32" spans="1:13" ht="15.75" hidden="1">
      <c r="A32" s="75"/>
      <c r="B32" s="75" t="s">
        <v>30</v>
      </c>
      <c r="C32" s="75"/>
      <c r="D32" s="74" t="s">
        <v>18</v>
      </c>
      <c r="E32" s="73">
        <v>0</v>
      </c>
      <c r="F32" s="19"/>
      <c r="G32" s="73">
        <v>0</v>
      </c>
      <c r="H32" s="19"/>
      <c r="I32" s="73">
        <f>ROUND(+E32*$N$2,0)</f>
        <v>0</v>
      </c>
      <c r="J32" s="72"/>
      <c r="K32" s="71">
        <f>ROUND(+G32*$N$3,)</f>
        <v>0</v>
      </c>
      <c r="L32" s="35"/>
      <c r="M32" s="12"/>
    </row>
    <row r="33" spans="1:13" ht="15.75" hidden="1">
      <c r="A33" s="70"/>
      <c r="B33" s="70"/>
      <c r="C33" s="70"/>
      <c r="D33" s="70"/>
      <c r="E33" s="28"/>
      <c r="F33" s="28"/>
      <c r="G33" s="28"/>
      <c r="H33" s="28"/>
      <c r="I33" s="28"/>
      <c r="J33" s="69"/>
      <c r="K33" s="69"/>
      <c r="L33" s="22"/>
      <c r="M33" s="12"/>
    </row>
    <row r="34" spans="1:13" ht="16.5" customHeight="1">
      <c r="A34" s="1" t="s">
        <v>29</v>
      </c>
      <c r="E34" s="28"/>
      <c r="F34" s="28"/>
      <c r="G34" s="28"/>
      <c r="H34" s="28"/>
      <c r="I34" s="28"/>
      <c r="L34" s="22"/>
      <c r="M34" s="12"/>
    </row>
    <row r="35" spans="2:13" ht="16.5" customHeight="1">
      <c r="B35" s="1" t="s">
        <v>28</v>
      </c>
      <c r="D35" s="24" t="s">
        <v>27</v>
      </c>
      <c r="E35" s="28">
        <v>697666</v>
      </c>
      <c r="F35" s="28"/>
      <c r="G35" s="28">
        <v>1370784</v>
      </c>
      <c r="H35" s="28"/>
      <c r="I35" s="68">
        <f>ROUND(+E35*$N$2,0)</f>
        <v>5474585</v>
      </c>
      <c r="K35" s="67">
        <f>ROUND(+G35*$N$3,)</f>
        <v>10699380</v>
      </c>
      <c r="L35" s="42"/>
      <c r="M35" s="12"/>
    </row>
    <row r="36" spans="2:13" ht="16.5" customHeight="1">
      <c r="B36" s="6" t="s">
        <v>19</v>
      </c>
      <c r="C36" s="6"/>
      <c r="D36" s="24" t="s">
        <v>18</v>
      </c>
      <c r="E36" s="28">
        <v>1481116</v>
      </c>
      <c r="F36" s="28"/>
      <c r="G36" s="28">
        <v>2349189</v>
      </c>
      <c r="H36" s="28"/>
      <c r="I36" s="19">
        <f>ROUND(+E36*$N$2,0)</f>
        <v>11622317</v>
      </c>
      <c r="K36" s="4">
        <f>ROUND(+G36*$N$3,)</f>
        <v>18336125</v>
      </c>
      <c r="L36" s="42"/>
      <c r="M36" s="12"/>
    </row>
    <row r="37" spans="2:13" ht="16.5" customHeight="1">
      <c r="B37" s="6" t="s">
        <v>26</v>
      </c>
      <c r="C37" s="6"/>
      <c r="D37" s="57" t="s">
        <v>25</v>
      </c>
      <c r="E37" s="47">
        <v>47945</v>
      </c>
      <c r="F37" s="47"/>
      <c r="G37" s="47">
        <v>83251</v>
      </c>
      <c r="H37" s="47"/>
      <c r="I37" s="21">
        <f>ROUND(+E37*$N$2,0)</f>
        <v>376224</v>
      </c>
      <c r="K37" s="4">
        <f>ROUND(+G37*$N$3,)</f>
        <v>649799</v>
      </c>
      <c r="L37" s="42"/>
      <c r="M37" s="12"/>
    </row>
    <row r="38" spans="2:13" ht="16.5" customHeight="1">
      <c r="B38" s="6" t="s">
        <v>16</v>
      </c>
      <c r="C38" s="6"/>
      <c r="D38" s="24" t="s">
        <v>15</v>
      </c>
      <c r="E38" s="31">
        <v>10851</v>
      </c>
      <c r="F38" s="47"/>
      <c r="G38" s="31">
        <v>13297</v>
      </c>
      <c r="H38" s="47"/>
      <c r="I38" s="63">
        <f>ROUND(+E38*$N$2,0)</f>
        <v>85148</v>
      </c>
      <c r="J38" s="46"/>
      <c r="K38" s="66">
        <f>ROUND(+G38*$N$3,)</f>
        <v>103787</v>
      </c>
      <c r="L38" s="35"/>
      <c r="M38" s="12"/>
    </row>
    <row r="39" spans="2:13" s="60" customFormat="1" ht="16.5" customHeight="1" hidden="1">
      <c r="B39" s="65" t="s">
        <v>24</v>
      </c>
      <c r="C39" s="65"/>
      <c r="D39" s="64" t="s">
        <v>23</v>
      </c>
      <c r="E39" s="31">
        <v>0</v>
      </c>
      <c r="F39" s="28"/>
      <c r="G39" s="31">
        <v>0</v>
      </c>
      <c r="H39" s="28"/>
      <c r="I39" s="63">
        <f>ROUND(+E39*$N$2,0)</f>
        <v>0</v>
      </c>
      <c r="J39" s="28"/>
      <c r="K39" s="63">
        <f>ROUND(+G39*$N$3,)</f>
        <v>0</v>
      </c>
      <c r="L39" s="62"/>
      <c r="M39" s="61"/>
    </row>
    <row r="40" spans="2:13" ht="9.75" customHeight="1">
      <c r="B40" s="59"/>
      <c r="C40" s="59"/>
      <c r="D40" s="58"/>
      <c r="E40" s="28"/>
      <c r="F40" s="28"/>
      <c r="G40" s="28"/>
      <c r="H40" s="28"/>
      <c r="I40" s="28"/>
      <c r="L40" s="22"/>
      <c r="M40" s="12"/>
    </row>
    <row r="41" spans="1:13" ht="16.5" customHeight="1">
      <c r="A41" s="1" t="s">
        <v>0</v>
      </c>
      <c r="B41" s="6"/>
      <c r="C41" s="6"/>
      <c r="D41" s="57"/>
      <c r="E41" s="51">
        <f>SUM(E35:E40)</f>
        <v>2237578</v>
      </c>
      <c r="F41" s="28"/>
      <c r="G41" s="51">
        <f>SUM(G35:G40)</f>
        <v>3816521</v>
      </c>
      <c r="H41" s="28"/>
      <c r="I41" s="51">
        <f>SUM(I35:I40)</f>
        <v>17558274</v>
      </c>
      <c r="K41" s="50">
        <f>SUM(K35:K40)</f>
        <v>29789091</v>
      </c>
      <c r="L41" s="25"/>
      <c r="M41" s="12"/>
    </row>
    <row r="42" spans="2:13" ht="9.75" customHeight="1">
      <c r="B42" s="6"/>
      <c r="C42" s="6"/>
      <c r="D42" s="24"/>
      <c r="E42" s="21"/>
      <c r="F42" s="19"/>
      <c r="G42" s="21"/>
      <c r="H42" s="19"/>
      <c r="I42" s="21"/>
      <c r="J42" s="4"/>
      <c r="K42" s="20"/>
      <c r="L42" s="35"/>
      <c r="M42" s="12"/>
    </row>
    <row r="43" spans="2:13" ht="9.75" customHeight="1">
      <c r="B43" s="6"/>
      <c r="C43" s="6"/>
      <c r="D43" s="24"/>
      <c r="E43" s="40"/>
      <c r="F43" s="19"/>
      <c r="G43" s="40"/>
      <c r="H43" s="19"/>
      <c r="I43" s="40"/>
      <c r="J43" s="4"/>
      <c r="K43" s="39"/>
      <c r="L43" s="35"/>
      <c r="M43" s="12"/>
    </row>
    <row r="44" spans="1:41" ht="16.5" customHeight="1">
      <c r="A44" s="1" t="s">
        <v>22</v>
      </c>
      <c r="D44" s="24"/>
      <c r="E44" s="51">
        <f>+E30+E32-E41</f>
        <v>4958192</v>
      </c>
      <c r="F44" s="28"/>
      <c r="G44" s="51">
        <f>+G30+G32-G41</f>
        <v>4339249</v>
      </c>
      <c r="H44" s="28"/>
      <c r="I44" s="51">
        <f>+I30+I32-I41</f>
        <v>38906933</v>
      </c>
      <c r="K44" s="50">
        <f>+K30+K32-K41</f>
        <v>33869139</v>
      </c>
      <c r="L44" s="25"/>
      <c r="M44" s="1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4:41" ht="9.75" customHeight="1">
      <c r="D45" s="24"/>
      <c r="E45" s="31"/>
      <c r="F45" s="28"/>
      <c r="G45" s="31"/>
      <c r="H45" s="28"/>
      <c r="I45" s="31"/>
      <c r="K45" s="30"/>
      <c r="L45" s="25"/>
      <c r="M45" s="1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4:41" ht="9.75" customHeight="1">
      <c r="D46" s="24"/>
      <c r="E46" s="28"/>
      <c r="F46" s="28"/>
      <c r="G46" s="28"/>
      <c r="H46" s="28"/>
      <c r="I46" s="28"/>
      <c r="L46" s="22"/>
      <c r="M46" s="1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6.5" customHeight="1">
      <c r="A47" s="1" t="s">
        <v>21</v>
      </c>
      <c r="D47" s="24"/>
      <c r="E47" s="51">
        <f>+E19+E44</f>
        <v>14571727</v>
      </c>
      <c r="F47" s="47"/>
      <c r="G47" s="51">
        <f>+G19+G44</f>
        <v>12666860</v>
      </c>
      <c r="H47" s="47"/>
      <c r="I47" s="51">
        <f>+I19+I44</f>
        <v>114344342</v>
      </c>
      <c r="J47" s="46"/>
      <c r="K47" s="50">
        <f>+K19+K44</f>
        <v>98868641</v>
      </c>
      <c r="L47" s="25"/>
      <c r="M47" s="1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9.75" customHeight="1">
      <c r="A48" s="6"/>
      <c r="D48" s="24"/>
      <c r="E48" s="56"/>
      <c r="F48" s="28"/>
      <c r="G48" s="56"/>
      <c r="H48" s="28"/>
      <c r="I48" s="28"/>
      <c r="L48" s="22"/>
      <c r="M48" s="1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6.5" customHeight="1">
      <c r="A49" s="1" t="s">
        <v>20</v>
      </c>
      <c r="D49" s="24"/>
      <c r="E49" s="28"/>
      <c r="F49" s="28"/>
      <c r="G49" s="28"/>
      <c r="H49" s="28"/>
      <c r="I49" s="28"/>
      <c r="L49" s="22"/>
      <c r="M49" s="1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6.5" customHeight="1">
      <c r="A50" s="6"/>
      <c r="B50" s="1" t="s">
        <v>19</v>
      </c>
      <c r="D50" s="24" t="s">
        <v>18</v>
      </c>
      <c r="E50" s="28">
        <v>3317855</v>
      </c>
      <c r="F50" s="28"/>
      <c r="G50" s="28">
        <v>2411453</v>
      </c>
      <c r="H50" s="28"/>
      <c r="I50" s="19">
        <f>ROUND(+E50*$N$2,0)</f>
        <v>26035208</v>
      </c>
      <c r="K50" s="4">
        <f>ROUND(+G50*$N$3,)-1</f>
        <v>18822113</v>
      </c>
      <c r="L50" s="42"/>
      <c r="M50" s="1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6.5" customHeight="1">
      <c r="A51" s="6"/>
      <c r="B51" s="1" t="s">
        <v>17</v>
      </c>
      <c r="D51" s="24"/>
      <c r="E51" s="28">
        <v>291904</v>
      </c>
      <c r="F51" s="28"/>
      <c r="G51" s="28">
        <v>229842</v>
      </c>
      <c r="H51" s="28"/>
      <c r="I51" s="19">
        <f>ROUND(+E51*$N$2,0)</f>
        <v>2290571</v>
      </c>
      <c r="K51" s="4">
        <f>ROUND(+G51*$N$3,)</f>
        <v>1793986</v>
      </c>
      <c r="L51" s="42"/>
      <c r="M51" s="1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6.5" customHeight="1">
      <c r="A52" s="55"/>
      <c r="B52" s="1" t="s">
        <v>16</v>
      </c>
      <c r="D52" s="24" t="s">
        <v>15</v>
      </c>
      <c r="E52" s="47">
        <v>52018</v>
      </c>
      <c r="F52" s="47"/>
      <c r="G52" s="47">
        <v>39075</v>
      </c>
      <c r="H52" s="47"/>
      <c r="I52" s="21">
        <f>ROUND(+E52*$N$2,0)</f>
        <v>408185</v>
      </c>
      <c r="J52" s="46"/>
      <c r="K52" s="4">
        <f>ROUND(+G52*$N$3,)</f>
        <v>304992</v>
      </c>
      <c r="L52" s="42"/>
      <c r="M52" s="1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6.5" customHeight="1">
      <c r="A53" s="55"/>
      <c r="B53" s="1" t="s">
        <v>14</v>
      </c>
      <c r="D53" s="24" t="s">
        <v>13</v>
      </c>
      <c r="E53" s="54">
        <v>123177</v>
      </c>
      <c r="F53" s="47"/>
      <c r="G53" s="54">
        <v>80596</v>
      </c>
      <c r="H53" s="47"/>
      <c r="I53" s="53">
        <f>ROUND(+E53*$N$2,0)</f>
        <v>966570</v>
      </c>
      <c r="J53" s="46"/>
      <c r="K53" s="52">
        <f>ROUND(+G53*$N$3,)</f>
        <v>629076</v>
      </c>
      <c r="L53" s="35"/>
      <c r="M53" s="1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4:41" ht="9.75" customHeight="1">
      <c r="D54" s="24"/>
      <c r="E54" s="28"/>
      <c r="F54" s="28"/>
      <c r="G54" s="28"/>
      <c r="H54" s="28"/>
      <c r="I54" s="28"/>
      <c r="L54" s="22"/>
      <c r="M54" s="1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4:41" ht="15.75">
      <c r="D55" s="24"/>
      <c r="E55" s="51">
        <f>SUM(E50:E54)</f>
        <v>3784954</v>
      </c>
      <c r="F55" s="28"/>
      <c r="G55" s="51">
        <f>ROUND(SUM(G50:G54),0)</f>
        <v>2760966</v>
      </c>
      <c r="H55" s="28"/>
      <c r="I55" s="51">
        <f>SUM(I49:I54)</f>
        <v>29700534</v>
      </c>
      <c r="K55" s="50">
        <f>ROUND(SUM(K50:K54),0)</f>
        <v>21550167</v>
      </c>
      <c r="L55" s="25"/>
      <c r="M55" s="1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4:41" ht="9.75" customHeight="1">
      <c r="D56" s="24"/>
      <c r="E56" s="49"/>
      <c r="F56" s="28"/>
      <c r="G56" s="49"/>
      <c r="H56" s="28"/>
      <c r="I56" s="49"/>
      <c r="K56" s="48"/>
      <c r="L56" s="25"/>
      <c r="M56" s="1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4:41" ht="9.75" customHeight="1">
      <c r="D57" s="24"/>
      <c r="E57" s="28"/>
      <c r="F57" s="28"/>
      <c r="G57" s="28"/>
      <c r="H57" s="28"/>
      <c r="I57" s="28"/>
      <c r="L57" s="22"/>
      <c r="M57" s="1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6.5" customHeight="1" thickBot="1">
      <c r="A58" s="1" t="s">
        <v>12</v>
      </c>
      <c r="D58" s="24"/>
      <c r="E58" s="27">
        <f>+E47-E55</f>
        <v>10786773</v>
      </c>
      <c r="F58" s="47"/>
      <c r="G58" s="27">
        <f>ROUND(+G47-G55,0)</f>
        <v>9905894</v>
      </c>
      <c r="H58" s="47"/>
      <c r="I58" s="27">
        <f>+I47-I55</f>
        <v>84643808</v>
      </c>
      <c r="J58" s="46"/>
      <c r="K58" s="26">
        <f>ROUND(+K47-K55,0)</f>
        <v>77318474</v>
      </c>
      <c r="L58" s="25"/>
      <c r="M58" s="1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4:41" ht="9.75" customHeight="1" thickTop="1">
      <c r="D59" s="24"/>
      <c r="E59" s="28"/>
      <c r="F59" s="28"/>
      <c r="G59" s="28"/>
      <c r="H59" s="28"/>
      <c r="I59" s="28"/>
      <c r="L59" s="22"/>
      <c r="M59" s="1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6.5" customHeight="1">
      <c r="A60" s="6" t="s">
        <v>11</v>
      </c>
      <c r="D60" s="24"/>
      <c r="E60" s="28"/>
      <c r="F60" s="28"/>
      <c r="G60" s="28"/>
      <c r="H60" s="28"/>
      <c r="I60" s="28"/>
      <c r="L60" s="22"/>
      <c r="M60" s="1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2:41" ht="16.5" customHeight="1">
      <c r="B61" s="6" t="s">
        <v>10</v>
      </c>
      <c r="D61" s="45" t="s">
        <v>9</v>
      </c>
      <c r="E61" s="44">
        <f>IF(E58=0,0,+'[1]Consol Equity 2018'!F71)</f>
        <v>164526</v>
      </c>
      <c r="F61" s="19"/>
      <c r="G61" s="19">
        <f>'[1]Consol Equity 2017'!F63</f>
        <v>164526</v>
      </c>
      <c r="H61" s="19"/>
      <c r="I61" s="19">
        <f>ROUND(+E61*$N$2,0)</f>
        <v>1291036</v>
      </c>
      <c r="J61" s="4"/>
      <c r="K61" s="4">
        <f>ROUND(+G61*$N$3,)</f>
        <v>1284175</v>
      </c>
      <c r="L61" s="42"/>
      <c r="M61" s="1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2:41" ht="16.5" customHeight="1">
      <c r="B62" s="6" t="s">
        <v>8</v>
      </c>
      <c r="D62" s="33"/>
      <c r="E62" s="44">
        <v>8179860</v>
      </c>
      <c r="F62" s="19"/>
      <c r="G62" s="19">
        <v>7769531</v>
      </c>
      <c r="H62" s="19"/>
      <c r="I62" s="36">
        <f>ROUND(+E62*$N$2,0)</f>
        <v>64187361</v>
      </c>
      <c r="J62" s="4"/>
      <c r="K62" s="43">
        <f>ROUND(+G62*$N$3,)</f>
        <v>60643520</v>
      </c>
      <c r="L62" s="42"/>
      <c r="M62" s="1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9.75" customHeight="1">
      <c r="A63" s="6"/>
      <c r="B63" s="6"/>
      <c r="C63" s="6"/>
      <c r="D63" s="5"/>
      <c r="E63" s="41"/>
      <c r="F63" s="19"/>
      <c r="G63" s="40"/>
      <c r="H63" s="19"/>
      <c r="I63" s="40"/>
      <c r="J63" s="4"/>
      <c r="K63" s="39"/>
      <c r="L63" s="35"/>
      <c r="M63" s="1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13" s="34" customFormat="1" ht="16.5" customHeight="1">
      <c r="A64" s="38" t="s">
        <v>7</v>
      </c>
      <c r="B64" s="38"/>
      <c r="C64" s="38"/>
      <c r="D64" s="37"/>
      <c r="E64" s="36">
        <f>SUM(E61:E63)</f>
        <v>8344386</v>
      </c>
      <c r="F64" s="21"/>
      <c r="G64" s="21">
        <f>SUM(G61:G63)</f>
        <v>7934057</v>
      </c>
      <c r="H64" s="21"/>
      <c r="I64" s="21">
        <f>SUM(I60:I63)</f>
        <v>65478397</v>
      </c>
      <c r="J64" s="20"/>
      <c r="K64" s="20">
        <f>SUM(K61:K63)</f>
        <v>61927695</v>
      </c>
      <c r="L64" s="35"/>
      <c r="M64" s="12"/>
    </row>
    <row r="65" spans="1:41" ht="16.5" customHeight="1">
      <c r="A65" s="1" t="s">
        <v>6</v>
      </c>
      <c r="D65" s="33"/>
      <c r="E65" s="32">
        <v>2442387</v>
      </c>
      <c r="F65" s="21"/>
      <c r="G65" s="31">
        <v>1971837</v>
      </c>
      <c r="H65" s="21"/>
      <c r="I65" s="31">
        <f>ROUND(+E65*$N$2,0)</f>
        <v>19165411</v>
      </c>
      <c r="J65" s="20"/>
      <c r="K65" s="30">
        <f>ROUND(+G65*N3,)</f>
        <v>15390779</v>
      </c>
      <c r="L65" s="25"/>
      <c r="M65" s="1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4:41" ht="9.75" customHeight="1">
      <c r="D66" s="24"/>
      <c r="E66" s="23"/>
      <c r="F66" s="28"/>
      <c r="G66" s="28"/>
      <c r="H66" s="28"/>
      <c r="I66" s="28"/>
      <c r="L66" s="22"/>
      <c r="M66" s="1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6.5" customHeight="1" thickBot="1">
      <c r="A67" s="1" t="s">
        <v>5</v>
      </c>
      <c r="D67" s="24"/>
      <c r="E67" s="29">
        <f>SUM(E64:E66)</f>
        <v>10786773</v>
      </c>
      <c r="F67" s="28"/>
      <c r="G67" s="27">
        <f>+G65+G64</f>
        <v>9905894</v>
      </c>
      <c r="H67" s="28"/>
      <c r="I67" s="27">
        <f>SUM(I64:I66)</f>
        <v>84643808</v>
      </c>
      <c r="K67" s="26">
        <f>+K65+K64</f>
        <v>77318474</v>
      </c>
      <c r="L67" s="25"/>
      <c r="M67" s="1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4:41" ht="9.75" customHeight="1" thickTop="1">
      <c r="D68" s="24"/>
      <c r="E68" s="23"/>
      <c r="L68" s="22"/>
      <c r="M68" s="1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13" ht="9.75" customHeight="1">
      <c r="A69" s="6"/>
      <c r="B69" s="6"/>
      <c r="C69" s="6"/>
      <c r="D69" s="5"/>
      <c r="E69" s="21"/>
      <c r="F69" s="4"/>
      <c r="G69" s="20"/>
      <c r="H69" s="4"/>
      <c r="I69" s="20"/>
      <c r="J69" s="4"/>
      <c r="K69" s="20"/>
      <c r="L69" s="20"/>
      <c r="M69" s="12"/>
    </row>
    <row r="70" spans="1:13" s="7" customFormat="1" ht="15.75">
      <c r="A70" s="10" t="s">
        <v>4</v>
      </c>
      <c r="B70" s="9"/>
      <c r="C70" s="4"/>
      <c r="D70" s="4"/>
      <c r="E70" s="19"/>
      <c r="F70" s="4"/>
      <c r="G70" s="4"/>
      <c r="H70" s="4"/>
      <c r="I70" s="4"/>
      <c r="J70" s="4"/>
      <c r="K70" s="2"/>
      <c r="M70" s="12"/>
    </row>
    <row r="71" spans="1:13" s="7" customFormat="1" ht="15.75">
      <c r="A71" s="10"/>
      <c r="B71" s="9"/>
      <c r="C71" s="4"/>
      <c r="D71" s="8"/>
      <c r="E71" s="19"/>
      <c r="F71" s="4"/>
      <c r="G71" s="4"/>
      <c r="H71" s="4"/>
      <c r="I71" s="4"/>
      <c r="J71" s="4"/>
      <c r="K71" s="2"/>
      <c r="M71" s="12"/>
    </row>
    <row r="72" spans="1:13" s="11" customFormat="1" ht="19.5" customHeight="1">
      <c r="A72" s="18" t="s">
        <v>3</v>
      </c>
      <c r="B72" s="16"/>
      <c r="C72" s="14"/>
      <c r="D72" s="15"/>
      <c r="E72" s="14"/>
      <c r="F72" s="14"/>
      <c r="G72" s="14"/>
      <c r="H72" s="14"/>
      <c r="I72" s="14"/>
      <c r="J72" s="14"/>
      <c r="K72" s="13"/>
      <c r="M72" s="12"/>
    </row>
    <row r="73" spans="1:13" s="11" customFormat="1" ht="19.5" customHeight="1">
      <c r="A73" s="18" t="s">
        <v>2</v>
      </c>
      <c r="B73" s="16"/>
      <c r="C73" s="14"/>
      <c r="D73" s="15"/>
      <c r="E73" s="14"/>
      <c r="F73" s="14"/>
      <c r="G73" s="14"/>
      <c r="H73" s="14"/>
      <c r="I73" s="14"/>
      <c r="J73" s="14"/>
      <c r="K73" s="13"/>
      <c r="M73" s="12"/>
    </row>
    <row r="74" spans="1:13" s="11" customFormat="1" ht="19.5" customHeight="1">
      <c r="A74" s="17" t="s">
        <v>1</v>
      </c>
      <c r="B74" s="16"/>
      <c r="C74" s="14"/>
      <c r="D74" s="15"/>
      <c r="E74" s="14"/>
      <c r="F74" s="14"/>
      <c r="G74" s="14"/>
      <c r="H74" s="14"/>
      <c r="I74" s="14"/>
      <c r="J74" s="14"/>
      <c r="K74" s="13"/>
      <c r="M74" s="12"/>
    </row>
    <row r="75" spans="1:13" s="11" customFormat="1" ht="19.5" customHeight="1">
      <c r="A75" s="17"/>
      <c r="B75" s="16"/>
      <c r="C75" s="14"/>
      <c r="D75" s="15"/>
      <c r="E75" s="14"/>
      <c r="F75" s="14"/>
      <c r="G75" s="14"/>
      <c r="H75" s="14"/>
      <c r="I75" s="14"/>
      <c r="J75" s="14"/>
      <c r="K75" s="13"/>
      <c r="M75" s="12"/>
    </row>
    <row r="76" spans="1:11" s="7" customFormat="1" ht="15.75">
      <c r="A76" s="10"/>
      <c r="B76" s="9"/>
      <c r="C76" s="4"/>
      <c r="D76" s="8"/>
      <c r="E76" s="4"/>
      <c r="F76" s="4"/>
      <c r="G76" s="4"/>
      <c r="H76" s="4"/>
      <c r="I76" s="4"/>
      <c r="J76" s="4"/>
      <c r="K76" s="2"/>
    </row>
    <row r="77" spans="1:13" ht="15.75">
      <c r="A77" s="7" t="str">
        <f>'[1]Consol CI'!$A$63</f>
        <v>The notes on pages [81] to [177] form part of these financial statements.</v>
      </c>
      <c r="B77" s="6"/>
      <c r="C77" s="6"/>
      <c r="D77" s="5"/>
      <c r="E77" s="4"/>
      <c r="F77" s="4"/>
      <c r="G77" s="4"/>
      <c r="H77" s="4"/>
      <c r="I77" s="4"/>
      <c r="J77" s="4"/>
      <c r="K77" s="4"/>
      <c r="L77" s="4"/>
      <c r="M77" s="1" t="s">
        <v>0</v>
      </c>
    </row>
    <row r="78" ht="15.75">
      <c r="D78" s="3"/>
    </row>
    <row r="79" ht="15.75">
      <c r="D79" s="3"/>
    </row>
    <row r="80" ht="15.75">
      <c r="D80" s="3"/>
    </row>
    <row r="81" spans="4:12" ht="15.75">
      <c r="D81" s="3"/>
      <c r="E81" s="4">
        <f>+E67-E58</f>
        <v>0</v>
      </c>
      <c r="F81" s="4"/>
      <c r="G81" s="4">
        <f>+G67-G58</f>
        <v>0</v>
      </c>
      <c r="H81" s="4"/>
      <c r="I81" s="4">
        <f>+I67-I58</f>
        <v>0</v>
      </c>
      <c r="J81" s="4"/>
      <c r="K81" s="4">
        <f>+K67-K58</f>
        <v>0</v>
      </c>
      <c r="L81" s="4"/>
    </row>
    <row r="82" ht="15.75">
      <c r="D82" s="3"/>
    </row>
    <row r="83" ht="15.75">
      <c r="D83" s="3"/>
    </row>
    <row r="84" ht="15.75">
      <c r="D84" s="3"/>
    </row>
    <row r="85" ht="15.75">
      <c r="D85" s="3"/>
    </row>
    <row r="86" ht="15.75">
      <c r="D86" s="3"/>
    </row>
    <row r="87" ht="15.75">
      <c r="D87" s="3"/>
    </row>
    <row r="88" ht="15.75">
      <c r="D88" s="3"/>
    </row>
    <row r="89" ht="15.75">
      <c r="D89" s="3"/>
    </row>
    <row r="90" ht="15.75">
      <c r="D90" s="3"/>
    </row>
    <row r="91" ht="15.75">
      <c r="D91" s="3"/>
    </row>
    <row r="92" ht="15.75">
      <c r="D92" s="3"/>
    </row>
    <row r="93" ht="15.75">
      <c r="D93" s="3"/>
    </row>
    <row r="94" ht="15.75">
      <c r="D94" s="3"/>
    </row>
    <row r="95" ht="15.75">
      <c r="D95" s="3"/>
    </row>
    <row r="96" ht="15.75">
      <c r="D96" s="3"/>
    </row>
    <row r="97" ht="15.75">
      <c r="D97" s="3"/>
    </row>
    <row r="98" ht="15.75">
      <c r="D98" s="3"/>
    </row>
    <row r="99" ht="15.75">
      <c r="D99" s="3"/>
    </row>
    <row r="100" ht="15.75">
      <c r="D100" s="3"/>
    </row>
    <row r="101" ht="15.75">
      <c r="D101" s="3"/>
    </row>
    <row r="102" ht="15.75">
      <c r="D102" s="3"/>
    </row>
    <row r="103" ht="15.75">
      <c r="D103" s="3"/>
    </row>
    <row r="104" ht="15.75">
      <c r="D104" s="3"/>
    </row>
    <row r="105" ht="15.75">
      <c r="D105" s="3"/>
    </row>
    <row r="106" ht="15.75">
      <c r="D106" s="3"/>
    </row>
    <row r="107" ht="15.75">
      <c r="D107" s="3"/>
    </row>
    <row r="108" ht="15.75">
      <c r="D108" s="3"/>
    </row>
    <row r="109" ht="15.75">
      <c r="D109" s="3"/>
    </row>
    <row r="110" ht="15.75">
      <c r="D110" s="3"/>
    </row>
    <row r="111" ht="15.75">
      <c r="D111" s="3"/>
    </row>
    <row r="112" ht="15.75">
      <c r="D112" s="3"/>
    </row>
    <row r="113" ht="15.75">
      <c r="D113" s="3"/>
    </row>
    <row r="114" ht="15.75">
      <c r="D114" s="3"/>
    </row>
    <row r="115" ht="15.75">
      <c r="D115" s="3"/>
    </row>
    <row r="116" ht="15.75">
      <c r="D116" s="3"/>
    </row>
    <row r="117" ht="15.75">
      <c r="D117" s="3"/>
    </row>
    <row r="118" ht="15.75">
      <c r="D118" s="3"/>
    </row>
    <row r="119" ht="15.75">
      <c r="D119" s="3"/>
    </row>
    <row r="120" ht="15.75">
      <c r="D120" s="3"/>
    </row>
    <row r="121" ht="15.75">
      <c r="D121" s="3"/>
    </row>
    <row r="122" ht="15.75">
      <c r="D122" s="3"/>
    </row>
    <row r="123" ht="15.75">
      <c r="D123" s="3"/>
    </row>
    <row r="124" ht="15.75">
      <c r="D124" s="3"/>
    </row>
    <row r="125" ht="15.75">
      <c r="D125" s="3"/>
    </row>
  </sheetData>
  <sheetProtection/>
  <mergeCells count="1">
    <mergeCell ref="A1:K1"/>
  </mergeCells>
  <printOptions horizontalCentered="1"/>
  <pageMargins left="0.5" right="0.5" top="0.5" bottom="0.25" header="0.25" footer="0.2"/>
  <pageSetup fitToHeight="1" fitToWidth="1" horizontalDpi="600" verticalDpi="600" orientation="portrait" paperSize="9" scale="72" r:id="rId1"/>
  <headerFooter alignWithMargins="0">
    <oddHeader>&amp;L&amp;"Times New Roman,Bold Italic"&amp;10STRICTLY PRIVATE AND CONFIDENTIAL
EMBARGO FOR RELEASE</oddHeader>
    <oddFooter>&amp;R&amp;14 24&amp;12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Guoco Management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 Chung</dc:creator>
  <cp:keywords/>
  <dc:description/>
  <cp:lastModifiedBy>Mandy Chung</cp:lastModifiedBy>
  <dcterms:created xsi:type="dcterms:W3CDTF">2018-09-27T00:47:08Z</dcterms:created>
  <dcterms:modified xsi:type="dcterms:W3CDTF">2018-09-27T00:47:18Z</dcterms:modified>
  <cp:category/>
  <cp:version/>
  <cp:contentType/>
  <cp:contentStatus/>
</cp:coreProperties>
</file>